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UMERA IZHAR\Shelter-NFI-CCCM Sector\Winterization\"/>
    </mc:Choice>
  </mc:AlternateContent>
  <xr:revisionPtr revIDLastSave="0" documentId="13_ncr:1_{90A41554-DF66-423F-B95B-5A34A82CA2CA}" xr6:coauthVersionLast="47" xr6:coauthVersionMax="47" xr10:uidLastSave="{00000000-0000-0000-0000-000000000000}"/>
  <bookViews>
    <workbookView xWindow="-120" yWindow="-120" windowWidth="20730" windowHeight="11160" xr2:uid="{95264E85-3B06-48B2-AFBB-74BAABB971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7" i="1"/>
  <c r="H4" i="1"/>
  <c r="H3" i="1"/>
  <c r="H6" i="1"/>
  <c r="I6" i="1" s="1"/>
  <c r="H5" i="1"/>
  <c r="I5" i="1" s="1"/>
  <c r="H2" i="1"/>
  <c r="I2" i="1" s="1"/>
  <c r="F2" i="1"/>
  <c r="F4" i="1"/>
  <c r="F3" i="1"/>
  <c r="F6" i="1"/>
</calcChain>
</file>

<file path=xl/sharedStrings.xml><?xml version="1.0" encoding="utf-8"?>
<sst xmlns="http://schemas.openxmlformats.org/spreadsheetml/2006/main" count="52" uniqueCount="43">
  <si>
    <t>Items/service/activity needed</t>
  </si>
  <si>
    <t># Population in need</t>
  </si>
  <si>
    <t>Education</t>
  </si>
  <si>
    <t>Sectors</t>
  </si>
  <si>
    <t>WASH</t>
  </si>
  <si>
    <t>Health</t>
  </si>
  <si>
    <t>Protection</t>
  </si>
  <si>
    <t>Shelter/ NFIs</t>
  </si>
  <si>
    <t>Winterization Kits: consisting of 2 double blankets/quilts, 2 adult shawls (1M + 1 W), 4 children’s shawls, and 1 cotton mattress</t>
  </si>
  <si>
    <t>Stocks available with Sector</t>
  </si>
  <si>
    <t>Stoves</t>
  </si>
  <si>
    <t>Solar Lights in Snow bound areas</t>
  </si>
  <si>
    <t>Priority Districts</t>
  </si>
  <si>
    <t>Province</t>
  </si>
  <si>
    <t>Sindh</t>
  </si>
  <si>
    <t>Balochistan</t>
  </si>
  <si>
    <t>KPK</t>
  </si>
  <si>
    <t>Punjab</t>
  </si>
  <si>
    <t>Winterization Kits: -do-</t>
  </si>
  <si>
    <t>AJ&amp;K</t>
  </si>
  <si>
    <t>GB</t>
  </si>
  <si>
    <t>15,957  HH = 111,697 ind</t>
  </si>
  <si>
    <t>Stocks Available with P/S/GB DMA</t>
  </si>
  <si>
    <r>
      <rPr>
        <b/>
        <sz val="11"/>
        <color theme="1"/>
        <rFont val="Aptos Narrow"/>
        <family val="2"/>
        <scheme val="minor"/>
      </rPr>
      <t>Winter:</t>
    </r>
    <r>
      <rPr>
        <sz val="11"/>
        <color theme="1"/>
        <rFont val="Aptos Narrow"/>
        <family val="2"/>
        <scheme val="minor"/>
      </rPr>
      <t xml:space="preserve"> Sanghar, Umerkot, Mirpurkhas, Badin, Khairpur
</t>
    </r>
    <r>
      <rPr>
        <b/>
        <sz val="11"/>
        <color theme="1"/>
        <rFont val="Aptos Narrow"/>
        <family val="2"/>
        <scheme val="minor"/>
      </rPr>
      <t xml:space="preserve">Flood: </t>
    </r>
    <r>
      <rPr>
        <sz val="11"/>
        <color theme="1"/>
        <rFont val="Aptos Narrow"/>
        <family val="2"/>
        <scheme val="minor"/>
      </rPr>
      <t>Dadu, Qambar Shahdaadkot, Matiari, Jacobabad</t>
    </r>
  </si>
  <si>
    <t>7,202 HH = 50,412 Ind</t>
  </si>
  <si>
    <r>
      <rPr>
        <b/>
        <sz val="11"/>
        <color theme="1"/>
        <rFont val="Aptos Narrow"/>
        <family val="2"/>
        <scheme val="minor"/>
      </rPr>
      <t>Flood-affected</t>
    </r>
    <r>
      <rPr>
        <sz val="11"/>
        <color theme="1"/>
        <rFont val="Aptos Narrow"/>
        <family val="2"/>
        <scheme val="minor"/>
      </rPr>
      <t xml:space="preserve">: Ziarat and Kalat
</t>
    </r>
    <r>
      <rPr>
        <b/>
        <sz val="11"/>
        <color theme="1"/>
        <rFont val="Aptos Narrow"/>
        <family val="2"/>
        <scheme val="minor"/>
      </rPr>
      <t>Cold:</t>
    </r>
    <r>
      <rPr>
        <sz val="11"/>
        <color theme="1"/>
        <rFont val="Aptos Narrow"/>
        <family val="2"/>
        <scheme val="minor"/>
      </rPr>
      <t xml:space="preserve"> Pishin, Zhob, Kach, Chaghi</t>
    </r>
  </si>
  <si>
    <r>
      <rPr>
        <b/>
        <sz val="11"/>
        <color theme="1"/>
        <rFont val="Aptos Narrow"/>
        <family val="2"/>
        <scheme val="minor"/>
      </rPr>
      <t xml:space="preserve">KP </t>
    </r>
    <r>
      <rPr>
        <sz val="11"/>
        <color theme="1"/>
        <rFont val="Aptos Narrow"/>
        <family val="2"/>
        <scheme val="minor"/>
      </rPr>
      <t xml:space="preserve">- Chitral Upper, Chitral Lower, Kohistan Upper, Upper Mansehra, Upper Swat, Shangla, Dir Upper, Kohistan Lower 
</t>
    </r>
    <r>
      <rPr>
        <b/>
        <sz val="11"/>
        <color theme="1"/>
        <rFont val="Aptos Narrow"/>
        <family val="2"/>
        <scheme val="minor"/>
      </rPr>
      <t>Merged districts of KP</t>
    </r>
    <r>
      <rPr>
        <sz val="11"/>
        <color theme="1"/>
        <rFont val="Aptos Narrow"/>
        <family val="2"/>
        <scheme val="minor"/>
      </rPr>
      <t xml:space="preserve"> - Tirah District, Khyber, Upper South Waziristan, Wazistan North, Orakzai, Kurram</t>
    </r>
  </si>
  <si>
    <t>Rajanpur, Dera Ghazi Khan ​</t>
  </si>
  <si>
    <t>Muzaffarabad, Jehlum Valley, Neelum, Poonch, Bagh, Havelli, Sudhnoti, Mirpur</t>
  </si>
  <si>
    <t>Ghizar, Ghanche, Astoor, Diamar, Skardu, Upper Hunza​, Shigar, Nagar, Kharmang</t>
  </si>
  <si>
    <t>2,254 HH = 15,778  ind</t>
  </si>
  <si>
    <t>3,044 HH = 21,307  ind</t>
  </si>
  <si>
    <t>6000 kits in pipeline</t>
  </si>
  <si>
    <t>3,651 HH = 25,557 ind</t>
  </si>
  <si>
    <t>2000 HH = 14,000 ind</t>
  </si>
  <si>
    <t xml:space="preserve">KP - Chitral Upper, Chitral Lower, Kohistan Upper, Upper Mansehra, Upper Swat, Shangla, Dir Upper, Kohistan Lower 
</t>
  </si>
  <si>
    <t>3820 available stocks in larkana and Islamabad with humanitarian aprtners</t>
  </si>
  <si>
    <t xml:space="preserve">Gap </t>
  </si>
  <si>
    <t>Only 253,000 Balnkets available</t>
  </si>
  <si>
    <t>Conditional Cash Grant of PKR 20,000 for winter material</t>
  </si>
  <si>
    <t>Khyber agency (Tirah valley -211HH) ,  Dir upper(Kumrat Valley - 219 HH)</t>
  </si>
  <si>
    <t>Estimated Budget (USD)</t>
  </si>
  <si>
    <t>Snow bound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</si>
</sst>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2"/>
      <color rgb="FFFFFFFF"/>
      <name val="Calibri"/>
      <family val="2"/>
    </font>
    <font>
      <sz val="18"/>
      <color theme="1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justify" vertical="center" readingOrder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vertical="top" wrapText="1"/>
    </xf>
    <xf numFmtId="0" fontId="0" fillId="4" borderId="1" xfId="0" applyFill="1" applyBorder="1"/>
    <xf numFmtId="0" fontId="0" fillId="4" borderId="1" xfId="0" applyFill="1" applyBorder="1" applyAlignment="1">
      <alignment vertical="top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7" borderId="1" xfId="0" applyFill="1" applyBorder="1"/>
    <xf numFmtId="0" fontId="0" fillId="8" borderId="1" xfId="0" applyFill="1" applyBorder="1"/>
    <xf numFmtId="0" fontId="0" fillId="3" borderId="1" xfId="0" applyFill="1" applyBorder="1" applyAlignment="1">
      <alignment horizontal="center" vertical="center" textRotation="90" wrapText="1"/>
    </xf>
    <xf numFmtId="165" fontId="0" fillId="4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8045E-3395-4846-8D27-819191510C65}">
  <dimension ref="A1:K21"/>
  <sheetViews>
    <sheetView tabSelected="1" workbookViewId="0">
      <pane xSplit="3" ySplit="1" topLeftCell="D7" activePane="bottomRight" state="frozen"/>
      <selection pane="topRight" activeCell="D1" sqref="D1"/>
      <selection pane="bottomLeft" activeCell="A2" sqref="A2"/>
      <selection pane="bottomRight" activeCell="D11" sqref="D11"/>
    </sheetView>
  </sheetViews>
  <sheetFormatPr defaultRowHeight="15" x14ac:dyDescent="0.25"/>
  <cols>
    <col min="1" max="1" width="9.28515625" customWidth="1"/>
    <col min="2" max="2" width="46.140625" customWidth="1"/>
    <col min="3" max="3" width="11.7109375" customWidth="1"/>
    <col min="4" max="4" width="44.7109375" customWidth="1"/>
    <col min="5" max="8" width="18.7109375" customWidth="1"/>
    <col min="9" max="9" width="20.28515625" customWidth="1"/>
  </cols>
  <sheetData>
    <row r="1" spans="1:11" ht="47.25" x14ac:dyDescent="0.25">
      <c r="A1" s="2" t="s">
        <v>3</v>
      </c>
      <c r="B1" s="2" t="s">
        <v>0</v>
      </c>
      <c r="C1" s="2" t="s">
        <v>13</v>
      </c>
      <c r="D1" s="3" t="s">
        <v>12</v>
      </c>
      <c r="E1" s="3" t="s">
        <v>1</v>
      </c>
      <c r="F1" s="3" t="s">
        <v>9</v>
      </c>
      <c r="G1" s="3" t="s">
        <v>22</v>
      </c>
      <c r="H1" s="3" t="s">
        <v>37</v>
      </c>
      <c r="I1" s="3" t="s">
        <v>41</v>
      </c>
    </row>
    <row r="2" spans="1:11" ht="60" x14ac:dyDescent="0.25">
      <c r="A2" s="13" t="s">
        <v>7</v>
      </c>
      <c r="B2" s="5" t="s">
        <v>8</v>
      </c>
      <c r="C2" s="5" t="s">
        <v>14</v>
      </c>
      <c r="D2" s="5" t="s">
        <v>23</v>
      </c>
      <c r="E2" s="5" t="s">
        <v>21</v>
      </c>
      <c r="F2" s="5">
        <f>1000+450+2000+1000+1700+1200</f>
        <v>7350</v>
      </c>
      <c r="G2" s="5" t="s">
        <v>38</v>
      </c>
      <c r="H2" s="5">
        <f>15957-7350</f>
        <v>8607</v>
      </c>
      <c r="I2" s="14">
        <f>H2*80</f>
        <v>688560</v>
      </c>
      <c r="K2" s="1"/>
    </row>
    <row r="3" spans="1:11" ht="30" x14ac:dyDescent="0.25">
      <c r="A3" s="13"/>
      <c r="B3" s="5" t="s">
        <v>18</v>
      </c>
      <c r="C3" s="5" t="s">
        <v>15</v>
      </c>
      <c r="D3" s="5" t="s">
        <v>25</v>
      </c>
      <c r="E3" s="5" t="s">
        <v>24</v>
      </c>
      <c r="F3" s="5">
        <f>7000+300+300+1890</f>
        <v>9490</v>
      </c>
      <c r="G3" s="5">
        <v>0</v>
      </c>
      <c r="H3" s="5">
        <f>7202-9490</f>
        <v>-2288</v>
      </c>
      <c r="I3" s="6"/>
      <c r="K3" s="1"/>
    </row>
    <row r="4" spans="1:11" ht="105" x14ac:dyDescent="0.25">
      <c r="A4" s="13"/>
      <c r="B4" s="5" t="s">
        <v>18</v>
      </c>
      <c r="C4" s="5" t="s">
        <v>16</v>
      </c>
      <c r="D4" s="5" t="s">
        <v>26</v>
      </c>
      <c r="E4" s="5" t="s">
        <v>30</v>
      </c>
      <c r="F4" s="5">
        <f>10000+300+800+200+1313</f>
        <v>12613</v>
      </c>
      <c r="G4" s="5" t="s">
        <v>32</v>
      </c>
      <c r="H4" s="5">
        <f>2254-12613</f>
        <v>-10359</v>
      </c>
      <c r="I4" s="6"/>
      <c r="K4" s="1"/>
    </row>
    <row r="5" spans="1:11" ht="30" x14ac:dyDescent="0.25">
      <c r="A5" s="13"/>
      <c r="B5" s="5" t="s">
        <v>18</v>
      </c>
      <c r="C5" s="5" t="s">
        <v>17</v>
      </c>
      <c r="D5" s="5" t="s">
        <v>27</v>
      </c>
      <c r="E5" s="5" t="s">
        <v>31</v>
      </c>
      <c r="F5" s="5">
        <v>1000</v>
      </c>
      <c r="G5" s="5">
        <v>0</v>
      </c>
      <c r="H5" s="5">
        <f>3044-1000</f>
        <v>2044</v>
      </c>
      <c r="I5" s="14">
        <f>H5*80</f>
        <v>163520</v>
      </c>
      <c r="K5" s="1"/>
    </row>
    <row r="6" spans="1:11" ht="30" x14ac:dyDescent="0.25">
      <c r="A6" s="13"/>
      <c r="B6" s="5" t="s">
        <v>18</v>
      </c>
      <c r="C6" s="5" t="s">
        <v>19</v>
      </c>
      <c r="D6" s="5" t="s">
        <v>28</v>
      </c>
      <c r="E6" s="5" t="s">
        <v>33</v>
      </c>
      <c r="F6" s="5">
        <f>600+1000</f>
        <v>1600</v>
      </c>
      <c r="G6" s="5">
        <v>26</v>
      </c>
      <c r="H6" s="5">
        <f>3651-1600</f>
        <v>2051</v>
      </c>
      <c r="I6" s="14">
        <f>H6*80</f>
        <v>164080</v>
      </c>
      <c r="K6" s="1"/>
    </row>
    <row r="7" spans="1:11" ht="30" x14ac:dyDescent="0.25">
      <c r="A7" s="13"/>
      <c r="B7" s="5" t="s">
        <v>18</v>
      </c>
      <c r="C7" s="5" t="s">
        <v>20</v>
      </c>
      <c r="D7" s="5" t="s">
        <v>29</v>
      </c>
      <c r="E7" s="5" t="s">
        <v>34</v>
      </c>
      <c r="F7" s="5">
        <v>5000</v>
      </c>
      <c r="G7" s="5">
        <v>500</v>
      </c>
      <c r="H7" s="5">
        <f>2000-5000</f>
        <v>-3000</v>
      </c>
      <c r="I7" s="6"/>
      <c r="K7" s="1"/>
    </row>
    <row r="8" spans="1:11" ht="30" x14ac:dyDescent="0.25">
      <c r="A8" s="13"/>
      <c r="B8" s="5" t="s">
        <v>39</v>
      </c>
      <c r="C8" s="5" t="s">
        <v>16</v>
      </c>
      <c r="D8" s="5" t="s">
        <v>40</v>
      </c>
      <c r="E8" s="5"/>
      <c r="F8" s="5">
        <v>430</v>
      </c>
      <c r="G8" s="5">
        <v>0</v>
      </c>
      <c r="H8" s="5">
        <v>0</v>
      </c>
      <c r="I8" s="6"/>
      <c r="K8" s="1"/>
    </row>
    <row r="9" spans="1:11" ht="75" x14ac:dyDescent="0.25">
      <c r="A9" s="13"/>
      <c r="B9" s="7" t="s">
        <v>10</v>
      </c>
      <c r="C9" s="5" t="s">
        <v>16</v>
      </c>
      <c r="D9" s="7" t="s">
        <v>42</v>
      </c>
      <c r="E9" s="5" t="s">
        <v>30</v>
      </c>
      <c r="F9" s="5" t="s">
        <v>36</v>
      </c>
      <c r="G9" s="7">
        <v>437</v>
      </c>
      <c r="H9" s="5">
        <f>2254-437</f>
        <v>1817</v>
      </c>
      <c r="I9" s="6"/>
      <c r="K9" s="1"/>
    </row>
    <row r="10" spans="1:11" ht="51" customHeight="1" x14ac:dyDescent="0.25">
      <c r="A10" s="13"/>
      <c r="B10" s="7" t="s">
        <v>11</v>
      </c>
      <c r="C10" s="7" t="s">
        <v>16</v>
      </c>
      <c r="D10" s="5" t="s">
        <v>35</v>
      </c>
      <c r="E10" s="5" t="s">
        <v>30</v>
      </c>
      <c r="F10" s="7">
        <v>0</v>
      </c>
      <c r="G10" s="7">
        <v>0</v>
      </c>
      <c r="H10" s="7">
        <v>2254</v>
      </c>
      <c r="I10" s="6"/>
    </row>
    <row r="11" spans="1:11" x14ac:dyDescent="0.25">
      <c r="A11" s="8" t="s">
        <v>4</v>
      </c>
      <c r="B11" s="9"/>
      <c r="C11" s="9"/>
      <c r="D11" s="9"/>
      <c r="E11" s="10"/>
      <c r="F11" s="9"/>
      <c r="G11" s="9"/>
      <c r="H11" s="9"/>
      <c r="I11" s="9"/>
    </row>
    <row r="12" spans="1:11" x14ac:dyDescent="0.25">
      <c r="A12" s="8"/>
      <c r="B12" s="9"/>
      <c r="C12" s="9"/>
      <c r="D12" s="9"/>
      <c r="E12" s="9"/>
      <c r="F12" s="9"/>
      <c r="G12" s="9"/>
      <c r="H12" s="9"/>
      <c r="I12" s="9"/>
    </row>
    <row r="13" spans="1:11" x14ac:dyDescent="0.25">
      <c r="A13" s="11" t="s">
        <v>5</v>
      </c>
      <c r="B13" s="12"/>
      <c r="C13" s="12"/>
      <c r="D13" s="12"/>
      <c r="E13" s="12"/>
      <c r="F13" s="12"/>
      <c r="G13" s="12"/>
      <c r="H13" s="12"/>
      <c r="I13" s="12"/>
    </row>
    <row r="14" spans="1:11" x14ac:dyDescent="0.25">
      <c r="A14" s="11"/>
      <c r="B14" s="12"/>
      <c r="C14" s="12"/>
      <c r="D14" s="12"/>
      <c r="E14" s="12"/>
      <c r="F14" s="12"/>
      <c r="G14" s="12"/>
      <c r="H14" s="12"/>
      <c r="I14" s="12"/>
    </row>
    <row r="15" spans="1:11" x14ac:dyDescent="0.25">
      <c r="A15" s="11"/>
      <c r="B15" s="12"/>
      <c r="C15" s="12"/>
      <c r="D15" s="12"/>
      <c r="E15" s="12"/>
      <c r="F15" s="12"/>
      <c r="G15" s="12"/>
      <c r="H15" s="12"/>
      <c r="I15" s="12"/>
    </row>
    <row r="16" spans="1:11" x14ac:dyDescent="0.25">
      <c r="A16" s="4" t="s">
        <v>2</v>
      </c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 t="s">
        <v>6</v>
      </c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</sheetData>
  <mergeCells count="1">
    <mergeCell ref="A2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IZHAR Sumera</dc:creator>
  <cp:lastModifiedBy>IZHAR Sumera</cp:lastModifiedBy>
  <dcterms:created xsi:type="dcterms:W3CDTF">2024-11-28T17:16:01Z</dcterms:created>
  <dcterms:modified xsi:type="dcterms:W3CDTF">2024-11-29T07:37:12Z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2024-11-28T17:52:55Z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b1dc546d-8580-4e62-bb60-e27d39bb1aa0</vt:lpwstr>
  </property>
  <property fmtid="{D5CDD505-2E9C-101B-9397-08002B2CF9AE}" pid="8" name="MSIP_Label_2059aa38-f392-4105-be92-628035578272_ContentBits">
    <vt:lpwstr>0</vt:lpwstr>
  </property>
</Properties>
</file>